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5" yWindow="45" windowWidth="14520" windowHeight="12795"/>
  </bookViews>
  <sheets>
    <sheet name="правильно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3" l="1"/>
  <c r="Q31" i="3" l="1"/>
  <c r="O29" i="3"/>
  <c r="O25" i="3"/>
  <c r="F28" i="3" l="1"/>
  <c r="J28" i="3" s="1"/>
  <c r="F24" i="3"/>
  <c r="F23" i="3"/>
  <c r="J23" i="3" s="1"/>
  <c r="F22" i="3"/>
  <c r="J22" i="3" s="1"/>
  <c r="F21" i="3"/>
  <c r="H22" i="3" l="1"/>
  <c r="F27" i="3"/>
  <c r="F19" i="3"/>
  <c r="F18" i="3"/>
  <c r="F36" i="3" s="1"/>
  <c r="D36" i="3" l="1"/>
  <c r="H25" i="3" l="1"/>
  <c r="H23" i="3"/>
  <c r="H21" i="3"/>
  <c r="H19" i="3"/>
  <c r="H18" i="3"/>
  <c r="F40" i="3"/>
  <c r="F41" i="3"/>
  <c r="F42" i="3"/>
  <c r="H29" i="3" l="1"/>
  <c r="H31" i="3"/>
  <c r="H28" i="3" l="1"/>
  <c r="H27" i="3" l="1"/>
  <c r="J27" i="3" l="1"/>
  <c r="G19" i="3"/>
  <c r="J18" i="3"/>
  <c r="G27" i="3"/>
  <c r="Q34" i="3"/>
  <c r="O34" i="3"/>
  <c r="Q33" i="3"/>
  <c r="O33" i="3"/>
  <c r="O36" i="3" s="1"/>
  <c r="T31" i="3"/>
  <c r="U31" i="3" s="1"/>
  <c r="Q29" i="3"/>
  <c r="M27" i="3"/>
  <c r="T27" i="3" s="1"/>
  <c r="Q25" i="3"/>
  <c r="J24" i="3"/>
  <c r="G24" i="3"/>
  <c r="M24" i="3"/>
  <c r="G22" i="3"/>
  <c r="J19" i="3"/>
  <c r="M18" i="3"/>
  <c r="G18" i="3"/>
  <c r="T34" i="3" l="1"/>
  <c r="U34" i="3" s="1"/>
  <c r="S33" i="3"/>
  <c r="S36" i="3" s="1"/>
  <c r="Q36" i="3"/>
  <c r="U25" i="3"/>
  <c r="T29" i="3"/>
  <c r="U29" i="3" s="1"/>
  <c r="T25" i="3"/>
  <c r="M21" i="3"/>
  <c r="M23" i="3"/>
  <c r="M28" i="3"/>
  <c r="K18" i="3"/>
  <c r="K36" i="3" s="1"/>
  <c r="M19" i="3"/>
  <c r="G21" i="3"/>
  <c r="J21" i="3"/>
  <c r="M22" i="3"/>
  <c r="G23" i="3"/>
  <c r="H24" i="3"/>
  <c r="H36" i="3" s="1"/>
  <c r="U27" i="3"/>
  <c r="G28" i="3"/>
  <c r="G36" i="3" l="1"/>
  <c r="M36" i="3"/>
  <c r="T33" i="3"/>
  <c r="U33" i="3" s="1"/>
  <c r="T28" i="3"/>
  <c r="U28" i="3" s="1"/>
  <c r="J36" i="3"/>
  <c r="T24" i="3"/>
  <c r="U24" i="3" s="1"/>
  <c r="T21" i="3"/>
  <c r="U21" i="3"/>
  <c r="T19" i="3"/>
  <c r="T23" i="3"/>
  <c r="U23" i="3" s="1"/>
  <c r="T22" i="3"/>
  <c r="T18" i="3"/>
  <c r="U19" i="3"/>
  <c r="U22" i="3"/>
  <c r="U18" i="3"/>
  <c r="U36" i="3" l="1"/>
  <c r="T36" i="3"/>
</calcChain>
</file>

<file path=xl/sharedStrings.xml><?xml version="1.0" encoding="utf-8"?>
<sst xmlns="http://schemas.openxmlformats.org/spreadsheetml/2006/main" count="99" uniqueCount="83">
  <si>
    <t>структурное подразделение</t>
  </si>
  <si>
    <t>код</t>
  </si>
  <si>
    <t>Заместитель главы</t>
  </si>
  <si>
    <t>Отдел экономики и финансов</t>
  </si>
  <si>
    <t>Начальник отдела</t>
  </si>
  <si>
    <t>Старший инспектор</t>
  </si>
  <si>
    <t>Сектор по земельным и имущественным отношениям, социальным и жилищно-коммунальным вопросам</t>
  </si>
  <si>
    <t>Начальник сектора</t>
  </si>
  <si>
    <t xml:space="preserve"> ШТАТНОЕ РАСПИСАНИЕ  </t>
  </si>
  <si>
    <t>МИЛЮТИНСКОГО РАЙОНА РОСТОВСКОЙ ОБЛАСТИ</t>
  </si>
  <si>
    <t>Номер документа</t>
  </si>
  <si>
    <t>должность (специальност, профессия), разряд, класс (категория) квалификация</t>
  </si>
  <si>
    <t>количество штатных единиц</t>
  </si>
  <si>
    <t>должностной оклад, руб.</t>
  </si>
  <si>
    <t>месячный фонд оплаты руб.</t>
  </si>
  <si>
    <t>%</t>
  </si>
  <si>
    <t>ВСЕГО</t>
  </si>
  <si>
    <t>х</t>
  </si>
  <si>
    <t>Старший инспектор ВУС</t>
  </si>
  <si>
    <t>Уборщик служебных помещений</t>
  </si>
  <si>
    <t xml:space="preserve">Водитель </t>
  </si>
  <si>
    <t>Администрация</t>
  </si>
  <si>
    <t>Глава Администрации</t>
  </si>
  <si>
    <t>должностной оклад должности "специалист" в соответствии со ст. 3  Областного закона 582-ЗС от 28.10.2021 г.</t>
  </si>
  <si>
    <t>коэф-фициент должностного оклада  соответс-вующий МО</t>
  </si>
  <si>
    <t>Специалист первой категории</t>
  </si>
  <si>
    <t>секретность 15%, руб</t>
  </si>
  <si>
    <t>квалификационная надбавка, 50% руб.</t>
  </si>
  <si>
    <t>выслуга лет,30% руб.</t>
  </si>
  <si>
    <t>руб</t>
  </si>
  <si>
    <t>особые условия</t>
  </si>
  <si>
    <t>200</t>
  </si>
  <si>
    <t>170</t>
  </si>
  <si>
    <t>120</t>
  </si>
  <si>
    <t>60</t>
  </si>
  <si>
    <t>ежемесячное денежное поощрение</t>
  </si>
  <si>
    <t>коэф-фициент</t>
  </si>
  <si>
    <t>ежемесячная надбавка за интенсивность</t>
  </si>
  <si>
    <t>премия по результатам работы за месяц</t>
  </si>
  <si>
    <t xml:space="preserve">надбавки </t>
  </si>
  <si>
    <t>итого в месяц на 1 единицу руб.</t>
  </si>
  <si>
    <t>наиме-нование</t>
  </si>
  <si>
    <t>3.1.</t>
  </si>
  <si>
    <t>3.2.</t>
  </si>
  <si>
    <t>3.3.</t>
  </si>
  <si>
    <t>3.4.</t>
  </si>
  <si>
    <t>3.5.</t>
  </si>
  <si>
    <t>4.1.</t>
  </si>
  <si>
    <t>4.2.</t>
  </si>
  <si>
    <t>4.3.</t>
  </si>
  <si>
    <t>Военно-учетный стол</t>
  </si>
  <si>
    <t>Обслуживающий персонал</t>
  </si>
  <si>
    <t>АДМИНИСТРАЦИИ МИЛЮТИНСКОГО СЕЛЬСКОГО ПОСЕЛЕНИЯ</t>
  </si>
  <si>
    <t>ДАТА</t>
  </si>
  <si>
    <t>Заместитель</t>
  </si>
  <si>
    <t>Панкова</t>
  </si>
  <si>
    <t>Тулинов</t>
  </si>
  <si>
    <t>Грицук</t>
  </si>
  <si>
    <t xml:space="preserve">Сергиенко </t>
  </si>
  <si>
    <t>было</t>
  </si>
  <si>
    <t>стало</t>
  </si>
  <si>
    <t>разница</t>
  </si>
  <si>
    <t>Омельчук</t>
  </si>
  <si>
    <t>Ананьева</t>
  </si>
  <si>
    <t>Кальченко</t>
  </si>
  <si>
    <t>Тибекина</t>
  </si>
  <si>
    <t>Рапаева</t>
  </si>
  <si>
    <t>Средняк</t>
  </si>
  <si>
    <t>Агачев</t>
  </si>
  <si>
    <t>Доброквашина</t>
  </si>
  <si>
    <t>если без стажа</t>
  </si>
  <si>
    <t>начальник отдела экономики и финансов</t>
  </si>
  <si>
    <t>старший инспектор</t>
  </si>
  <si>
    <t>за безаварийную эксплуатацию автомобиля</t>
  </si>
  <si>
    <t>Администрации Милютинского сельского поселения</t>
  </si>
  <si>
    <t>Главный бухгалтер</t>
  </si>
  <si>
    <t>45</t>
  </si>
  <si>
    <t>Ведущий специалист</t>
  </si>
  <si>
    <t>50</t>
  </si>
  <si>
    <t>Т.А. Кузнецова</t>
  </si>
  <si>
    <t>ВСТУПАЕТ В СИЛУ С 01 ЯНВАРЯ 2025 Г.</t>
  </si>
  <si>
    <t>Ю.В. Ковалева</t>
  </si>
  <si>
    <t xml:space="preserve">Приложение 1 к Распоряжению №105 от 26.12.2024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</si>
</sst>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/>
    <xf numFmtId="0" fontId="2" fillId="0" borderId="0" xfId="1" applyFont="1" applyFill="1" applyAlignment="1"/>
    <xf numFmtId="4" fontId="3" fillId="0" borderId="0" xfId="1" applyNumberFormat="1" applyFont="1" applyFill="1"/>
    <xf numFmtId="0" fontId="2" fillId="0" borderId="0" xfId="1" applyFont="1" applyFill="1" applyAlignment="1">
      <alignment horizontal="left"/>
    </xf>
    <xf numFmtId="0" fontId="3" fillId="0" borderId="0" xfId="1" applyFont="1" applyFill="1" applyBorder="1" applyAlignment="1">
      <alignment horizontal="right"/>
    </xf>
    <xf numFmtId="4" fontId="4" fillId="0" borderId="0" xfId="1" applyNumberFormat="1" applyFont="1" applyFill="1" applyAlignment="1">
      <alignment horizontal="right"/>
    </xf>
    <xf numFmtId="0" fontId="6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3" fillId="2" borderId="0" xfId="1" applyFont="1" applyFill="1"/>
    <xf numFmtId="4" fontId="4" fillId="2" borderId="0" xfId="1" applyNumberFormat="1" applyFont="1" applyFill="1"/>
    <xf numFmtId="0" fontId="3" fillId="0" borderId="0" xfId="1" applyFont="1" applyFill="1"/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/>
    </xf>
    <xf numFmtId="0" fontId="8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4" fontId="6" fillId="0" borderId="1" xfId="1" applyNumberFormat="1" applyFont="1" applyFill="1" applyBorder="1" applyAlignment="1">
      <alignment horizontal="center"/>
    </xf>
    <xf numFmtId="0" fontId="2" fillId="0" borderId="0" xfId="1" applyFont="1" applyFill="1"/>
    <xf numFmtId="0" fontId="3" fillId="0" borderId="0" xfId="1" applyFont="1" applyFill="1" applyAlignment="1"/>
    <xf numFmtId="0" fontId="3" fillId="0" borderId="0" xfId="1" applyFont="1" applyFill="1" applyAlignment="1">
      <alignment horizontal="right"/>
    </xf>
    <xf numFmtId="0" fontId="9" fillId="0" borderId="1" xfId="1" applyFont="1" applyFill="1" applyBorder="1" applyAlignment="1">
      <alignment wrapText="1"/>
    </xf>
    <xf numFmtId="0" fontId="4" fillId="0" borderId="1" xfId="1" applyFont="1" applyFill="1" applyBorder="1"/>
    <xf numFmtId="2" fontId="8" fillId="2" borderId="4" xfId="1" applyNumberFormat="1" applyFont="1" applyFill="1" applyBorder="1" applyAlignment="1">
      <alignment horizontal="center"/>
    </xf>
    <xf numFmtId="2" fontId="4" fillId="0" borderId="0" xfId="1" applyNumberFormat="1" applyFont="1" applyFill="1"/>
    <xf numFmtId="0" fontId="3" fillId="0" borderId="0" xfId="1" applyFont="1" applyFill="1" applyBorder="1" applyAlignment="1">
      <alignment wrapText="1"/>
    </xf>
    <xf numFmtId="0" fontId="3" fillId="0" borderId="5" xfId="1" applyFont="1" applyFill="1" applyBorder="1" applyAlignment="1">
      <alignment wrapText="1"/>
    </xf>
    <xf numFmtId="0" fontId="8" fillId="0" borderId="6" xfId="1" applyFont="1" applyFill="1" applyBorder="1" applyAlignment="1">
      <alignment vertical="top" wrapText="1"/>
    </xf>
    <xf numFmtId="4" fontId="3" fillId="0" borderId="0" xfId="1" applyNumberFormat="1" applyFont="1" applyFill="1" applyAlignment="1">
      <alignment wrapText="1"/>
    </xf>
    <xf numFmtId="4" fontId="3" fillId="0" borderId="5" xfId="1" applyNumberFormat="1" applyFont="1" applyFill="1" applyBorder="1" applyAlignment="1">
      <alignment wrapText="1"/>
    </xf>
    <xf numFmtId="9" fontId="3" fillId="0" borderId="0" xfId="1" applyNumberFormat="1" applyFont="1" applyFill="1"/>
    <xf numFmtId="9" fontId="4" fillId="0" borderId="0" xfId="1" applyNumberFormat="1" applyFont="1" applyFill="1"/>
    <xf numFmtId="0" fontId="5" fillId="0" borderId="0" xfId="1" applyFont="1" applyFill="1" applyAlignment="1"/>
    <xf numFmtId="4" fontId="4" fillId="0" borderId="0" xfId="1" applyNumberFormat="1" applyFont="1" applyFill="1"/>
    <xf numFmtId="0" fontId="2" fillId="2" borderId="0" xfId="1" applyFont="1" applyFill="1" applyAlignment="1">
      <alignment horizontal="right"/>
    </xf>
    <xf numFmtId="0" fontId="5" fillId="0" borderId="0" xfId="1" applyFont="1" applyFill="1" applyAlignment="1">
      <alignment horizontal="center"/>
    </xf>
    <xf numFmtId="0" fontId="8" fillId="0" borderId="2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/>
    </xf>
    <xf numFmtId="49" fontId="8" fillId="2" borderId="1" xfId="1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0" fillId="2" borderId="1" xfId="0" applyFill="1" applyBorder="1"/>
    <xf numFmtId="2" fontId="8" fillId="2" borderId="1" xfId="1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/>
    </xf>
    <xf numFmtId="4" fontId="8" fillId="2" borderId="1" xfId="1" applyNumberFormat="1" applyFont="1" applyFill="1" applyBorder="1" applyAlignment="1">
      <alignment horizontal="center" wrapText="1"/>
    </xf>
    <xf numFmtId="1" fontId="8" fillId="2" borderId="1" xfId="1" applyNumberFormat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wrapText="1"/>
    </xf>
    <xf numFmtId="16" fontId="0" fillId="2" borderId="1" xfId="0" applyNumberFormat="1" applyFill="1" applyBorder="1" applyAlignment="1">
      <alignment horizontal="center" wrapText="1"/>
    </xf>
    <xf numFmtId="4" fontId="10" fillId="2" borderId="1" xfId="1" applyNumberFormat="1" applyFont="1" applyFill="1" applyBorder="1" applyAlignment="1">
      <alignment horizontal="center"/>
    </xf>
    <xf numFmtId="2" fontId="10" fillId="2" borderId="1" xfId="1" applyNumberFormat="1" applyFont="1" applyFill="1" applyBorder="1" applyAlignment="1">
      <alignment horizontal="center"/>
    </xf>
    <xf numFmtId="0" fontId="0" fillId="2" borderId="0" xfId="0" applyFill="1"/>
    <xf numFmtId="2" fontId="10" fillId="2" borderId="3" xfId="1" applyNumberFormat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4" fontId="10" fillId="2" borderId="3" xfId="1" applyNumberFormat="1" applyFont="1" applyFill="1" applyBorder="1" applyAlignment="1">
      <alignment horizontal="center"/>
    </xf>
    <xf numFmtId="4" fontId="10" fillId="2" borderId="4" xfId="1" applyNumberFormat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8" fillId="0" borderId="8" xfId="1" applyFont="1" applyFill="1" applyBorder="1" applyAlignment="1">
      <alignment horizontal="center" vertical="top"/>
    </xf>
    <xf numFmtId="0" fontId="8" fillId="2" borderId="2" xfId="1" applyFont="1" applyFill="1" applyBorder="1" applyAlignment="1">
      <alignment horizontal="center"/>
    </xf>
    <xf numFmtId="2" fontId="3" fillId="0" borderId="0" xfId="1" applyNumberFormat="1" applyFont="1" applyFill="1"/>
    <xf numFmtId="4" fontId="3" fillId="0" borderId="0" xfId="1" applyNumberFormat="1" applyFont="1" applyFill="1" applyAlignment="1"/>
    <xf numFmtId="4" fontId="3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right" wrapText="1"/>
    </xf>
    <xf numFmtId="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 textRotation="255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4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4" fontId="8" fillId="0" borderId="6" xfId="1" applyNumberFormat="1" applyFont="1" applyFill="1" applyBorder="1" applyAlignment="1">
      <alignment horizontal="center" vertical="top" wrapText="1"/>
    </xf>
    <xf numFmtId="4" fontId="8" fillId="0" borderId="7" xfId="1" applyNumberFormat="1" applyFont="1" applyFill="1" applyBorder="1" applyAlignment="1">
      <alignment horizontal="center" vertical="top" wrapText="1"/>
    </xf>
    <xf numFmtId="4" fontId="8" fillId="0" borderId="8" xfId="1" applyNumberFormat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49" fontId="8" fillId="0" borderId="2" xfId="1" applyNumberFormat="1" applyFont="1" applyFill="1" applyBorder="1" applyAlignment="1">
      <alignment horizontal="center" vertical="top" wrapText="1"/>
    </xf>
    <xf numFmtId="49" fontId="8" fillId="0" borderId="4" xfId="1" applyNumberFormat="1" applyFont="1" applyFill="1" applyBorder="1" applyAlignment="1">
      <alignment horizontal="center" vertical="top" wrapText="1"/>
    </xf>
    <xf numFmtId="49" fontId="8" fillId="0" borderId="1" xfId="1" applyNumberFormat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49" fontId="4" fillId="0" borderId="10" xfId="1" applyNumberFormat="1" applyFont="1" applyFill="1" applyBorder="1" applyAlignment="1">
      <alignment horizontal="center" wrapText="1"/>
    </xf>
    <xf numFmtId="49" fontId="4" fillId="0" borderId="11" xfId="1" applyNumberFormat="1" applyFont="1" applyFill="1" applyBorder="1" applyAlignment="1">
      <alignment horizontal="center" wrapText="1"/>
    </xf>
    <xf numFmtId="49" fontId="4" fillId="0" borderId="12" xfId="1" applyNumberFormat="1" applyFont="1" applyFill="1" applyBorder="1" applyAlignment="1">
      <alignment horizontal="center" wrapText="1"/>
    </xf>
    <xf numFmtId="49" fontId="4" fillId="0" borderId="9" xfId="1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4" fontId="3" fillId="0" borderId="0" xfId="1" applyNumberFormat="1" applyFont="1" applyFill="1" applyAlignment="1">
      <alignment horizontal="right" wrapText="1"/>
    </xf>
    <xf numFmtId="4" fontId="3" fillId="0" borderId="5" xfId="1" applyNumberFormat="1" applyFont="1" applyFill="1" applyBorder="1" applyAlignment="1">
      <alignment horizontal="right" wrapText="1"/>
    </xf>
    <xf numFmtId="0" fontId="2" fillId="2" borderId="0" xfId="1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tabSelected="1" topLeftCell="A7" zoomScale="90" zoomScaleNormal="90" workbookViewId="0">
      <selection activeCell="A8" sqref="A8:U8"/>
    </sheetView>
  </sheetViews>
  <sheetFormatPr defaultColWidth="9.140625" defaultRowHeight="15" x14ac:dyDescent="0.25"/>
  <cols>
    <col min="1" max="1" width="9.7109375" style="3" customWidth="1"/>
    <col min="2" max="2" width="6.140625" style="3" customWidth="1"/>
    <col min="3" max="3" width="38.42578125" style="3" customWidth="1"/>
    <col min="4" max="4" width="7.7109375" style="3" customWidth="1"/>
    <col min="5" max="5" width="13.7109375" style="3" customWidth="1"/>
    <col min="6" max="6" width="12.140625" style="3" customWidth="1"/>
    <col min="7" max="7" width="11.28515625" style="3" customWidth="1"/>
    <col min="8" max="8" width="11.140625" style="3" customWidth="1"/>
    <col min="9" max="9" width="7.42578125" style="3" customWidth="1"/>
    <col min="10" max="10" width="11.85546875" style="3" customWidth="1"/>
    <col min="11" max="11" width="10.7109375" style="3" customWidth="1"/>
    <col min="12" max="12" width="7.7109375" style="3" customWidth="1"/>
    <col min="13" max="19" width="10" style="3" customWidth="1"/>
    <col min="20" max="20" width="10.85546875" style="3" customWidth="1"/>
    <col min="21" max="21" width="12.28515625" style="3" customWidth="1"/>
    <col min="22" max="22" width="10.85546875" style="3" customWidth="1"/>
    <col min="23" max="23" width="12" style="3" customWidth="1"/>
    <col min="24" max="24" width="20" style="3" customWidth="1"/>
    <col min="25" max="16384" width="9.140625" style="3"/>
  </cols>
  <sheetData>
    <row r="1" spans="1:22" ht="15.75" customHeight="1" x14ac:dyDescent="0.25">
      <c r="B1" s="37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"/>
    </row>
    <row r="2" spans="1:22" ht="15.75" customHeight="1" x14ac:dyDescent="0.25">
      <c r="B2" s="7"/>
      <c r="C2" s="103" t="s">
        <v>82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2"/>
    </row>
    <row r="3" spans="1:22" ht="15.75" customHeight="1" x14ac:dyDescent="0.25">
      <c r="B3" s="7"/>
      <c r="C3" s="103" t="s">
        <v>74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2"/>
    </row>
    <row r="4" spans="1:22" ht="15.75" customHeight="1" x14ac:dyDescent="0.25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2"/>
    </row>
    <row r="5" spans="1:22" ht="27" hidden="1" customHeight="1" x14ac:dyDescent="0.25">
      <c r="B5" s="6"/>
      <c r="C5" s="6"/>
      <c r="D5" s="6"/>
      <c r="E5" s="6"/>
      <c r="F5" s="5"/>
      <c r="G5" s="5"/>
      <c r="H5" s="1"/>
      <c r="I5" s="1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8"/>
      <c r="V5" s="8"/>
    </row>
    <row r="6" spans="1:22" ht="18.75" x14ac:dyDescent="0.3">
      <c r="A6" s="94" t="s">
        <v>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</row>
    <row r="7" spans="1:22" ht="18.75" x14ac:dyDescent="0.3">
      <c r="A7" s="94" t="s">
        <v>52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</row>
    <row r="8" spans="1:22" ht="18.75" x14ac:dyDescent="0.3">
      <c r="A8" s="94" t="s">
        <v>9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35"/>
    </row>
    <row r="9" spans="1:22" ht="21.75" customHeight="1" x14ac:dyDescent="0.25">
      <c r="A9" s="95" t="s">
        <v>80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"/>
    </row>
    <row r="10" spans="1:22" ht="18.75" x14ac:dyDescent="0.3">
      <c r="B10" s="38"/>
      <c r="C10" s="9"/>
      <c r="D10" s="9"/>
      <c r="E10" s="9"/>
      <c r="F10" s="9"/>
      <c r="G10" s="96" t="s">
        <v>10</v>
      </c>
      <c r="H10" s="96"/>
      <c r="I10" s="96"/>
      <c r="J10" s="96"/>
      <c r="K10" s="97" t="s">
        <v>53</v>
      </c>
      <c r="L10" s="98"/>
      <c r="M10" s="9"/>
      <c r="N10" s="9"/>
      <c r="O10" s="9"/>
      <c r="P10" s="9"/>
      <c r="Q10" s="9"/>
      <c r="R10" s="9"/>
      <c r="S10" s="9"/>
      <c r="T10" s="9"/>
    </row>
    <row r="11" spans="1:22" s="12" customFormat="1" ht="18.75" customHeight="1" x14ac:dyDescent="0.25">
      <c r="B11" s="10"/>
      <c r="C11" s="11"/>
      <c r="D11" s="11"/>
      <c r="E11" s="11"/>
      <c r="F11" s="11"/>
      <c r="G11" s="99">
        <v>1</v>
      </c>
      <c r="H11" s="99"/>
      <c r="I11" s="99"/>
      <c r="J11" s="99"/>
      <c r="K11" s="100">
        <v>45652</v>
      </c>
      <c r="L11" s="100"/>
      <c r="M11" s="11"/>
      <c r="N11" s="11"/>
      <c r="O11" s="101" t="s">
        <v>23</v>
      </c>
      <c r="P11" s="101"/>
      <c r="Q11" s="101"/>
      <c r="R11" s="101"/>
      <c r="S11" s="101"/>
      <c r="T11" s="101"/>
    </row>
    <row r="12" spans="1:22" ht="11.25" customHeight="1" x14ac:dyDescent="0.3">
      <c r="B12" s="38"/>
      <c r="C12" s="9"/>
      <c r="D12" s="9"/>
      <c r="E12" s="9"/>
      <c r="F12" s="9"/>
      <c r="G12" s="9"/>
      <c r="H12" s="2"/>
      <c r="I12" s="2"/>
      <c r="J12" s="2"/>
      <c r="K12" s="28"/>
      <c r="L12" s="28"/>
      <c r="M12" s="31"/>
      <c r="N12" s="31"/>
      <c r="O12" s="101"/>
      <c r="P12" s="101"/>
      <c r="Q12" s="101"/>
      <c r="R12" s="101"/>
      <c r="S12" s="101"/>
      <c r="T12" s="101"/>
    </row>
    <row r="13" spans="1:22" ht="17.25" customHeight="1" x14ac:dyDescent="0.25">
      <c r="B13" s="13"/>
      <c r="C13" s="13"/>
      <c r="D13" s="14"/>
      <c r="E13" s="14"/>
      <c r="F13" s="13"/>
      <c r="G13" s="15"/>
      <c r="H13" s="15"/>
      <c r="I13" s="15"/>
      <c r="J13" s="15"/>
      <c r="K13" s="29"/>
      <c r="L13" s="29"/>
      <c r="M13" s="32"/>
      <c r="N13" s="32"/>
      <c r="O13" s="102"/>
      <c r="P13" s="102"/>
      <c r="Q13" s="102"/>
      <c r="R13" s="102"/>
      <c r="S13" s="102"/>
      <c r="T13" s="102"/>
      <c r="U13" s="27">
        <v>7318</v>
      </c>
    </row>
    <row r="14" spans="1:22" ht="15" customHeight="1" x14ac:dyDescent="0.25">
      <c r="A14" s="90" t="s">
        <v>0</v>
      </c>
      <c r="B14" s="91"/>
      <c r="C14" s="76" t="s">
        <v>11</v>
      </c>
      <c r="D14" s="76" t="s">
        <v>12</v>
      </c>
      <c r="E14" s="76" t="s">
        <v>24</v>
      </c>
      <c r="F14" s="76" t="s">
        <v>13</v>
      </c>
      <c r="G14" s="87" t="s">
        <v>39</v>
      </c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9"/>
      <c r="T14" s="76" t="s">
        <v>40</v>
      </c>
      <c r="U14" s="79" t="s">
        <v>14</v>
      </c>
    </row>
    <row r="15" spans="1:22" ht="53.25" customHeight="1" x14ac:dyDescent="0.25">
      <c r="A15" s="92"/>
      <c r="B15" s="93"/>
      <c r="C15" s="77"/>
      <c r="D15" s="77"/>
      <c r="E15" s="77"/>
      <c r="F15" s="77"/>
      <c r="G15" s="76" t="s">
        <v>27</v>
      </c>
      <c r="H15" s="76" t="s">
        <v>28</v>
      </c>
      <c r="I15" s="82" t="s">
        <v>30</v>
      </c>
      <c r="J15" s="83"/>
      <c r="K15" s="30" t="s">
        <v>26</v>
      </c>
      <c r="L15" s="84" t="s">
        <v>35</v>
      </c>
      <c r="M15" s="85"/>
      <c r="N15" s="84" t="s">
        <v>37</v>
      </c>
      <c r="O15" s="85"/>
      <c r="P15" s="84" t="s">
        <v>38</v>
      </c>
      <c r="Q15" s="85"/>
      <c r="R15" s="86" t="s">
        <v>73</v>
      </c>
      <c r="S15" s="86"/>
      <c r="T15" s="77"/>
      <c r="U15" s="80"/>
    </row>
    <row r="16" spans="1:22" ht="28.5" customHeight="1" x14ac:dyDescent="0.25">
      <c r="A16" s="24" t="s">
        <v>41</v>
      </c>
      <c r="B16" s="24" t="s">
        <v>1</v>
      </c>
      <c r="C16" s="78"/>
      <c r="D16" s="78"/>
      <c r="E16" s="78"/>
      <c r="F16" s="78"/>
      <c r="G16" s="78"/>
      <c r="H16" s="78"/>
      <c r="I16" s="39" t="s">
        <v>15</v>
      </c>
      <c r="J16" s="40" t="s">
        <v>29</v>
      </c>
      <c r="K16" s="30"/>
      <c r="L16" s="16" t="s">
        <v>36</v>
      </c>
      <c r="M16" s="17" t="s">
        <v>29</v>
      </c>
      <c r="N16" s="39" t="s">
        <v>15</v>
      </c>
      <c r="O16" s="17" t="s">
        <v>29</v>
      </c>
      <c r="P16" s="39" t="s">
        <v>15</v>
      </c>
      <c r="Q16" s="17" t="s">
        <v>29</v>
      </c>
      <c r="R16" s="59" t="s">
        <v>15</v>
      </c>
      <c r="S16" s="59" t="s">
        <v>29</v>
      </c>
      <c r="T16" s="78"/>
      <c r="U16" s="81"/>
    </row>
    <row r="17" spans="1:24" ht="13.5" customHeight="1" x14ac:dyDescent="0.25">
      <c r="A17" s="25">
        <v>1</v>
      </c>
      <c r="B17" s="41">
        <v>2</v>
      </c>
      <c r="C17" s="41">
        <v>2</v>
      </c>
      <c r="D17" s="41">
        <v>3</v>
      </c>
      <c r="E17" s="41">
        <v>4</v>
      </c>
      <c r="F17" s="41">
        <v>5</v>
      </c>
      <c r="G17" s="41">
        <v>6</v>
      </c>
      <c r="H17" s="41">
        <v>7</v>
      </c>
      <c r="I17" s="41"/>
      <c r="J17" s="41">
        <v>8</v>
      </c>
      <c r="K17" s="41">
        <v>10</v>
      </c>
      <c r="L17" s="41">
        <v>11</v>
      </c>
      <c r="M17" s="41">
        <v>12</v>
      </c>
      <c r="N17" s="41"/>
      <c r="O17" s="41"/>
      <c r="P17" s="41"/>
      <c r="Q17" s="41"/>
      <c r="R17" s="41"/>
      <c r="S17" s="41"/>
      <c r="T17" s="41">
        <v>14</v>
      </c>
      <c r="U17" s="42">
        <v>15</v>
      </c>
    </row>
    <row r="18" spans="1:24" ht="14.45" customHeight="1" x14ac:dyDescent="0.25">
      <c r="A18" s="67" t="s">
        <v>21</v>
      </c>
      <c r="B18" s="60">
        <v>1</v>
      </c>
      <c r="C18" s="44" t="s">
        <v>22</v>
      </c>
      <c r="D18" s="26">
        <v>1</v>
      </c>
      <c r="E18" s="41">
        <v>2.21</v>
      </c>
      <c r="F18" s="45">
        <f>(E18*U13+0.22+647+926)</f>
        <v>17746</v>
      </c>
      <c r="G18" s="45">
        <f>F18*0.5</f>
        <v>8873</v>
      </c>
      <c r="H18" s="46">
        <f>F18*0.3</f>
        <v>5323.8</v>
      </c>
      <c r="I18" s="42" t="s">
        <v>31</v>
      </c>
      <c r="J18" s="47">
        <f>F18*2</f>
        <v>35492</v>
      </c>
      <c r="K18" s="46">
        <f>F18*0.15</f>
        <v>2661.9</v>
      </c>
      <c r="L18" s="46">
        <v>0.3</v>
      </c>
      <c r="M18" s="46">
        <f>F18*L18</f>
        <v>5323.8</v>
      </c>
      <c r="N18" s="46"/>
      <c r="O18" s="46"/>
      <c r="P18" s="46"/>
      <c r="Q18" s="46"/>
      <c r="R18" s="46"/>
      <c r="S18" s="46"/>
      <c r="T18" s="46">
        <f>F18+G18+H18+J18+K18+M18</f>
        <v>75420.5</v>
      </c>
      <c r="U18" s="46">
        <f>F18+G18+H18+J18+K18+M18</f>
        <v>75420.5</v>
      </c>
      <c r="X18" s="36"/>
    </row>
    <row r="19" spans="1:24" x14ac:dyDescent="0.25">
      <c r="A19" s="67"/>
      <c r="B19" s="60">
        <v>2</v>
      </c>
      <c r="C19" s="44" t="s">
        <v>2</v>
      </c>
      <c r="D19" s="26">
        <v>1</v>
      </c>
      <c r="E19" s="45">
        <v>2</v>
      </c>
      <c r="F19" s="45">
        <f>E19*U13+586+838</f>
        <v>16060</v>
      </c>
      <c r="G19" s="45">
        <f>F19*0.5</f>
        <v>8030</v>
      </c>
      <c r="H19" s="46">
        <f>F19*0.3</f>
        <v>4818</v>
      </c>
      <c r="I19" s="42" t="s">
        <v>32</v>
      </c>
      <c r="J19" s="46">
        <f>F19*1.7</f>
        <v>27302</v>
      </c>
      <c r="K19" s="46"/>
      <c r="L19" s="46">
        <v>0.31</v>
      </c>
      <c r="M19" s="46">
        <f>F19*L19</f>
        <v>4978.6000000000004</v>
      </c>
      <c r="N19" s="46"/>
      <c r="O19" s="46"/>
      <c r="P19" s="46"/>
      <c r="Q19" s="46"/>
      <c r="R19" s="46"/>
      <c r="S19" s="46"/>
      <c r="T19" s="46">
        <f>F19+G19+H19+J19+K19+M19</f>
        <v>61188.6</v>
      </c>
      <c r="U19" s="46">
        <f>F19+G19+H19+J19+K19+M19</f>
        <v>61188.6</v>
      </c>
      <c r="X19" s="36"/>
    </row>
    <row r="20" spans="1:24" x14ac:dyDescent="0.25">
      <c r="A20" s="67"/>
      <c r="B20" s="60">
        <v>3</v>
      </c>
      <c r="C20" s="68" t="s">
        <v>3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  <c r="X20" s="36"/>
    </row>
    <row r="21" spans="1:24" x14ac:dyDescent="0.25">
      <c r="A21" s="67"/>
      <c r="B21" s="50" t="s">
        <v>42</v>
      </c>
      <c r="C21" s="44" t="s">
        <v>4</v>
      </c>
      <c r="D21" s="26">
        <v>1</v>
      </c>
      <c r="E21" s="41">
        <v>1.76</v>
      </c>
      <c r="F21" s="45">
        <f>E21*$U$13+0.32+516+737</f>
        <v>14133</v>
      </c>
      <c r="G21" s="45">
        <f>F21*0.5</f>
        <v>7066.5</v>
      </c>
      <c r="H21" s="46">
        <f>F21*0.3</f>
        <v>4239.8999999999996</v>
      </c>
      <c r="I21" s="42" t="s">
        <v>33</v>
      </c>
      <c r="J21" s="46">
        <f>F21*1.2</f>
        <v>16959.599999999999</v>
      </c>
      <c r="K21" s="46"/>
      <c r="L21" s="46">
        <v>0.56000000000000005</v>
      </c>
      <c r="M21" s="46">
        <f>F21*L21</f>
        <v>7914.4800000000005</v>
      </c>
      <c r="N21" s="46"/>
      <c r="O21" s="46"/>
      <c r="P21" s="46"/>
      <c r="Q21" s="46"/>
      <c r="R21" s="46"/>
      <c r="S21" s="46"/>
      <c r="T21" s="46">
        <f>F21+G21+H21+J21+M21</f>
        <v>50313.48</v>
      </c>
      <c r="U21" s="46">
        <f>F21+G21+H21+J21+M21</f>
        <v>50313.48</v>
      </c>
      <c r="X21" s="36"/>
    </row>
    <row r="22" spans="1:24" x14ac:dyDescent="0.25">
      <c r="A22" s="67"/>
      <c r="B22" s="50" t="s">
        <v>43</v>
      </c>
      <c r="C22" s="44" t="s">
        <v>75</v>
      </c>
      <c r="D22" s="26">
        <v>1</v>
      </c>
      <c r="E22" s="45">
        <v>1.76</v>
      </c>
      <c r="F22" s="45">
        <f>E22*$U$13+0.32+516+737</f>
        <v>14133</v>
      </c>
      <c r="G22" s="45">
        <f>F22*0.5</f>
        <v>7066.5</v>
      </c>
      <c r="H22" s="46">
        <f>F22*0.3</f>
        <v>4239.8999999999996</v>
      </c>
      <c r="I22" s="42" t="s">
        <v>76</v>
      </c>
      <c r="J22" s="45">
        <f>F22*0.45</f>
        <v>6359.85</v>
      </c>
      <c r="K22" s="45"/>
      <c r="L22" s="45">
        <v>0.57999999999999996</v>
      </c>
      <c r="M22" s="46">
        <f t="shared" ref="M22:M23" si="0">F22*L22</f>
        <v>8197.14</v>
      </c>
      <c r="N22" s="46"/>
      <c r="O22" s="46"/>
      <c r="P22" s="46"/>
      <c r="Q22" s="46"/>
      <c r="R22" s="46"/>
      <c r="S22" s="46"/>
      <c r="T22" s="46">
        <f>F22+G22+H22+J22+M22</f>
        <v>39996.39</v>
      </c>
      <c r="U22" s="46">
        <f>F22+G22+H22+J22+M22</f>
        <v>39996.39</v>
      </c>
      <c r="X22" s="36"/>
    </row>
    <row r="23" spans="1:24" x14ac:dyDescent="0.25">
      <c r="A23" s="67"/>
      <c r="B23" s="50" t="s">
        <v>44</v>
      </c>
      <c r="C23" s="44" t="s">
        <v>77</v>
      </c>
      <c r="D23" s="26">
        <v>1</v>
      </c>
      <c r="E23" s="41">
        <v>1.24</v>
      </c>
      <c r="F23" s="45">
        <f>E23*$U$13+0.68+363+520</f>
        <v>9958</v>
      </c>
      <c r="G23" s="45">
        <f t="shared" ref="G23:G24" si="1">F23*0.5</f>
        <v>4979</v>
      </c>
      <c r="H23" s="46">
        <f>F23*0.3</f>
        <v>2987.4</v>
      </c>
      <c r="I23" s="42" t="s">
        <v>78</v>
      </c>
      <c r="J23" s="45">
        <f>F23*0.5</f>
        <v>4979</v>
      </c>
      <c r="K23" s="45"/>
      <c r="L23" s="45">
        <v>0.6</v>
      </c>
      <c r="M23" s="46">
        <f t="shared" si="0"/>
        <v>5974.8</v>
      </c>
      <c r="N23" s="46"/>
      <c r="O23" s="46"/>
      <c r="P23" s="46"/>
      <c r="Q23" s="46"/>
      <c r="R23" s="46"/>
      <c r="S23" s="46"/>
      <c r="T23" s="46">
        <f t="shared" ref="T23:T24" si="2">F23+G23+H23+J23+M23</f>
        <v>28878.2</v>
      </c>
      <c r="U23" s="46">
        <f>D23*T23</f>
        <v>28878.2</v>
      </c>
      <c r="X23" s="36"/>
    </row>
    <row r="24" spans="1:24" x14ac:dyDescent="0.25">
      <c r="A24" s="67"/>
      <c r="B24" s="50" t="s">
        <v>45</v>
      </c>
      <c r="C24" s="44" t="s">
        <v>25</v>
      </c>
      <c r="D24" s="26">
        <v>0.5</v>
      </c>
      <c r="E24" s="41">
        <v>1.03</v>
      </c>
      <c r="F24" s="45">
        <f>E24*$U$13+0.46+302+432</f>
        <v>8272</v>
      </c>
      <c r="G24" s="45">
        <f t="shared" si="1"/>
        <v>4136</v>
      </c>
      <c r="H24" s="46">
        <f t="shared" ref="H24" si="3">F24*0.3</f>
        <v>2481.6</v>
      </c>
      <c r="I24" s="42" t="s">
        <v>34</v>
      </c>
      <c r="J24" s="45">
        <f>F24*0.6</f>
        <v>4963.2</v>
      </c>
      <c r="K24" s="45"/>
      <c r="L24" s="45">
        <v>0.6</v>
      </c>
      <c r="M24" s="46">
        <f>F24*L24</f>
        <v>4963.2</v>
      </c>
      <c r="N24" s="46"/>
      <c r="O24" s="46"/>
      <c r="P24" s="46"/>
      <c r="Q24" s="46"/>
      <c r="R24" s="46"/>
      <c r="S24" s="46"/>
      <c r="T24" s="46">
        <f t="shared" si="2"/>
        <v>24816</v>
      </c>
      <c r="U24" s="46">
        <f>D24*T24</f>
        <v>12408</v>
      </c>
      <c r="X24" s="36"/>
    </row>
    <row r="25" spans="1:24" x14ac:dyDescent="0.25">
      <c r="A25" s="67"/>
      <c r="B25" s="50" t="s">
        <v>46</v>
      </c>
      <c r="C25" s="44" t="s">
        <v>5</v>
      </c>
      <c r="D25" s="26">
        <v>1</v>
      </c>
      <c r="E25" s="41"/>
      <c r="F25" s="45">
        <v>9956</v>
      </c>
      <c r="G25" s="41"/>
      <c r="H25" s="46">
        <f>F25*0.3</f>
        <v>2986.7999999999997</v>
      </c>
      <c r="I25" s="42"/>
      <c r="J25" s="45"/>
      <c r="K25" s="45"/>
      <c r="L25" s="45"/>
      <c r="M25" s="45"/>
      <c r="N25" s="48">
        <v>90</v>
      </c>
      <c r="O25" s="45">
        <f>F25*0.9</f>
        <v>8960.4</v>
      </c>
      <c r="P25" s="48">
        <v>50</v>
      </c>
      <c r="Q25" s="45">
        <f>F25*0.5</f>
        <v>4978</v>
      </c>
      <c r="R25" s="45"/>
      <c r="S25" s="45"/>
      <c r="T25" s="46">
        <f>Q25+O25+M25+K25+J25+H25+G25+F25</f>
        <v>26881.200000000001</v>
      </c>
      <c r="U25" s="46">
        <f>F25+G25+H25+J25+M25+Q25+O25</f>
        <v>26881.199999999997</v>
      </c>
      <c r="X25" s="36"/>
    </row>
    <row r="26" spans="1:24" x14ac:dyDescent="0.25">
      <c r="A26" s="67"/>
      <c r="B26" s="49">
        <v>4</v>
      </c>
      <c r="C26" s="68" t="s">
        <v>6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70"/>
      <c r="X26" s="36"/>
    </row>
    <row r="27" spans="1:24" x14ac:dyDescent="0.25">
      <c r="A27" s="67"/>
      <c r="B27" s="49" t="s">
        <v>47</v>
      </c>
      <c r="C27" s="44" t="s">
        <v>7</v>
      </c>
      <c r="D27" s="26">
        <v>1</v>
      </c>
      <c r="E27" s="41">
        <v>1.55</v>
      </c>
      <c r="F27" s="45">
        <f>U13*E27+0.1+454+649</f>
        <v>12446</v>
      </c>
      <c r="G27" s="45">
        <f>F27*0.5</f>
        <v>6223</v>
      </c>
      <c r="H27" s="46">
        <f>F27*0.3</f>
        <v>3733.7999999999997</v>
      </c>
      <c r="I27" s="42" t="s">
        <v>33</v>
      </c>
      <c r="J27" s="45">
        <f>F27*1.2</f>
        <v>14935.199999999999</v>
      </c>
      <c r="K27" s="45"/>
      <c r="L27" s="45">
        <v>0.56000000000000005</v>
      </c>
      <c r="M27" s="45">
        <f>F27*L27</f>
        <v>6969.76</v>
      </c>
      <c r="N27" s="45"/>
      <c r="O27" s="45"/>
      <c r="P27" s="45"/>
      <c r="Q27" s="45"/>
      <c r="R27" s="45"/>
      <c r="S27" s="45"/>
      <c r="T27" s="46">
        <f>Q27+O27+M27+K27+J27+H27+G27+F27</f>
        <v>44307.759999999995</v>
      </c>
      <c r="U27" s="46">
        <f>T27*D27</f>
        <v>44307.759999999995</v>
      </c>
      <c r="X27" s="36"/>
    </row>
    <row r="28" spans="1:24" x14ac:dyDescent="0.25">
      <c r="A28" s="67"/>
      <c r="B28" s="50" t="s">
        <v>48</v>
      </c>
      <c r="C28" s="44" t="s">
        <v>77</v>
      </c>
      <c r="D28" s="26">
        <v>1</v>
      </c>
      <c r="E28" s="41">
        <v>1.24</v>
      </c>
      <c r="F28" s="45">
        <f>E28*$U$13+0.68+363+520</f>
        <v>9958</v>
      </c>
      <c r="G28" s="45">
        <f t="shared" ref="G28" si="4">F28*0.5</f>
        <v>4979</v>
      </c>
      <c r="H28" s="46">
        <f t="shared" ref="H28" si="5">F28*0.3</f>
        <v>2987.4</v>
      </c>
      <c r="I28" s="42" t="s">
        <v>78</v>
      </c>
      <c r="J28" s="45">
        <f>F28*0.5</f>
        <v>4979</v>
      </c>
      <c r="K28" s="45"/>
      <c r="L28" s="45">
        <v>0.6</v>
      </c>
      <c r="M28" s="46">
        <f t="shared" ref="M28" si="6">F28*L28</f>
        <v>5974.8</v>
      </c>
      <c r="N28" s="46"/>
      <c r="O28" s="46"/>
      <c r="P28" s="46"/>
      <c r="Q28" s="46"/>
      <c r="R28" s="46"/>
      <c r="S28" s="46"/>
      <c r="T28" s="46">
        <f t="shared" ref="T28" si="7">F28+G28+H28+J28+M28</f>
        <v>28878.2</v>
      </c>
      <c r="U28" s="46">
        <f>D28*T28</f>
        <v>28878.2</v>
      </c>
      <c r="X28" s="36"/>
    </row>
    <row r="29" spans="1:24" x14ac:dyDescent="0.25">
      <c r="A29" s="67"/>
      <c r="B29" s="43" t="s">
        <v>49</v>
      </c>
      <c r="C29" s="44" t="s">
        <v>5</v>
      </c>
      <c r="D29" s="26">
        <v>3</v>
      </c>
      <c r="E29" s="41"/>
      <c r="F29" s="45">
        <v>9956</v>
      </c>
      <c r="G29" s="41"/>
      <c r="H29" s="46">
        <f>F29*0.3</f>
        <v>2986.7999999999997</v>
      </c>
      <c r="I29" s="51"/>
      <c r="J29" s="52"/>
      <c r="K29" s="52"/>
      <c r="L29" s="52"/>
      <c r="M29" s="52"/>
      <c r="N29" s="48">
        <v>90</v>
      </c>
      <c r="O29" s="52">
        <f>F29*0.9</f>
        <v>8960.4</v>
      </c>
      <c r="P29" s="48">
        <v>50</v>
      </c>
      <c r="Q29" s="45">
        <f>F29*0.5</f>
        <v>4978</v>
      </c>
      <c r="R29" s="45"/>
      <c r="S29" s="45"/>
      <c r="T29" s="46">
        <f>Q29+O29+M29+K29+J29+H29+G29+F29</f>
        <v>26881.200000000001</v>
      </c>
      <c r="U29" s="46">
        <f>T29*D29</f>
        <v>80643.600000000006</v>
      </c>
      <c r="V29" s="36"/>
      <c r="X29" s="36"/>
    </row>
    <row r="30" spans="1:24" x14ac:dyDescent="0.25">
      <c r="A30" s="67"/>
      <c r="B30" s="43"/>
      <c r="C30" s="68" t="s">
        <v>50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70"/>
      <c r="X30" s="36"/>
    </row>
    <row r="31" spans="1:24" x14ac:dyDescent="0.25">
      <c r="A31" s="67"/>
      <c r="B31" s="43">
        <v>5</v>
      </c>
      <c r="C31" s="44" t="s">
        <v>18</v>
      </c>
      <c r="D31" s="26">
        <v>1</v>
      </c>
      <c r="E31" s="41"/>
      <c r="F31" s="45">
        <v>9956</v>
      </c>
      <c r="G31" s="41"/>
      <c r="H31" s="46">
        <f>F31*0.3</f>
        <v>2986.7999999999997</v>
      </c>
      <c r="I31" s="51"/>
      <c r="J31" s="52"/>
      <c r="K31" s="52"/>
      <c r="L31" s="52"/>
      <c r="M31" s="52"/>
      <c r="N31" s="48">
        <v>60</v>
      </c>
      <c r="O31" s="52">
        <f>F31*0.6</f>
        <v>5973.5999999999995</v>
      </c>
      <c r="P31" s="48">
        <v>50</v>
      </c>
      <c r="Q31" s="45">
        <f>F31*0.5</f>
        <v>4978</v>
      </c>
      <c r="R31" s="45"/>
      <c r="S31" s="45"/>
      <c r="T31" s="46">
        <f>Q31+O31+M31+K31+J31+H31+G31+F31</f>
        <v>23894.399999999998</v>
      </c>
      <c r="U31" s="46">
        <f t="shared" ref="U31:U34" si="8">T31*D31</f>
        <v>23894.399999999998</v>
      </c>
      <c r="X31" s="36"/>
    </row>
    <row r="32" spans="1:24" x14ac:dyDescent="0.25">
      <c r="A32" s="67"/>
      <c r="B32" s="71" t="s">
        <v>51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3"/>
      <c r="X32" s="36"/>
    </row>
    <row r="33" spans="1:24" x14ac:dyDescent="0.25">
      <c r="A33" s="67"/>
      <c r="B33" s="43">
        <v>6</v>
      </c>
      <c r="C33" s="44" t="s">
        <v>20</v>
      </c>
      <c r="D33" s="26">
        <v>1</v>
      </c>
      <c r="E33" s="41"/>
      <c r="F33" s="45">
        <v>5683</v>
      </c>
      <c r="G33" s="41"/>
      <c r="H33" s="46"/>
      <c r="I33" s="51"/>
      <c r="J33" s="52"/>
      <c r="K33" s="52"/>
      <c r="L33" s="52"/>
      <c r="M33" s="52"/>
      <c r="N33" s="48">
        <v>50</v>
      </c>
      <c r="O33" s="52">
        <f>F33*0.5</f>
        <v>2841.5</v>
      </c>
      <c r="P33" s="48">
        <v>50</v>
      </c>
      <c r="Q33" s="45">
        <f>F33*0.5</f>
        <v>2841.5</v>
      </c>
      <c r="R33" s="45">
        <v>100</v>
      </c>
      <c r="S33" s="45">
        <f>Q33+O33+F33</f>
        <v>11366</v>
      </c>
      <c r="T33" s="46">
        <f>Q33+O33+M33+K33+J33+H33+G33+F33+S33</f>
        <v>22732</v>
      </c>
      <c r="U33" s="46">
        <f t="shared" si="8"/>
        <v>22732</v>
      </c>
      <c r="X33" s="36"/>
    </row>
    <row r="34" spans="1:24" x14ac:dyDescent="0.25">
      <c r="A34" s="67"/>
      <c r="B34" s="43">
        <v>7</v>
      </c>
      <c r="C34" s="44" t="s">
        <v>19</v>
      </c>
      <c r="D34" s="26">
        <v>1</v>
      </c>
      <c r="E34" s="41"/>
      <c r="F34" s="45">
        <v>4778</v>
      </c>
      <c r="G34" s="41"/>
      <c r="H34" s="46"/>
      <c r="I34" s="51"/>
      <c r="J34" s="52"/>
      <c r="K34" s="52"/>
      <c r="L34" s="52"/>
      <c r="M34" s="52"/>
      <c r="N34" s="48">
        <v>50</v>
      </c>
      <c r="O34" s="52">
        <f>F34*0.5</f>
        <v>2389</v>
      </c>
      <c r="P34" s="48">
        <v>25</v>
      </c>
      <c r="Q34" s="45">
        <f>F34*0.25</f>
        <v>1194.5</v>
      </c>
      <c r="R34" s="45"/>
      <c r="S34" s="45"/>
      <c r="T34" s="46">
        <f>Q34+O34+M34+K34+J34+H34+G34+F34</f>
        <v>8361.5</v>
      </c>
      <c r="U34" s="46">
        <f t="shared" si="8"/>
        <v>8361.5</v>
      </c>
      <c r="X34" s="36"/>
    </row>
    <row r="35" spans="1:24" x14ac:dyDescent="0.25">
      <c r="A35" s="67"/>
      <c r="B35" s="43"/>
      <c r="C35" s="53"/>
      <c r="D35" s="54"/>
      <c r="E35" s="55"/>
      <c r="F35" s="55"/>
      <c r="G35" s="55"/>
      <c r="H35" s="56"/>
      <c r="I35" s="56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6"/>
      <c r="U35" s="57"/>
      <c r="X35" s="36"/>
    </row>
    <row r="36" spans="1:24" x14ac:dyDescent="0.25">
      <c r="A36" s="67"/>
      <c r="B36" s="18"/>
      <c r="C36" s="19" t="s">
        <v>16</v>
      </c>
      <c r="D36" s="20">
        <f>D18+D19+D21+D23+D22+D24+D25+D27+D29+D31+D33+D34+D28</f>
        <v>14.5</v>
      </c>
      <c r="E36" s="20" t="s">
        <v>17</v>
      </c>
      <c r="F36" s="20">
        <f>F18+F19+F21+F22+F23+F24+F25+F27+F29+F31+F33+F34+F28</f>
        <v>143035</v>
      </c>
      <c r="G36" s="20">
        <f>G18+G19+G21+G22+G23+G24+G25+G27+G29+G31+G33+G34+G28</f>
        <v>51353</v>
      </c>
      <c r="H36" s="20">
        <f>H18+H19+H21+H22+H23+H24+H25+H27+H29+H31+H33+H34+H28</f>
        <v>39772.200000000004</v>
      </c>
      <c r="I36" s="20" t="s">
        <v>17</v>
      </c>
      <c r="J36" s="20">
        <f>J18+J19+J21+J22+J23+J24+J25+J27+J29+J31+J33+J34+J28</f>
        <v>115969.85</v>
      </c>
      <c r="K36" s="20">
        <f>K18+K19+K21+K22+K23+K24+K25+K27+K29+K31+K33+K34</f>
        <v>2661.9</v>
      </c>
      <c r="L36" s="20" t="s">
        <v>17</v>
      </c>
      <c r="M36" s="20">
        <f>M18+M19+M21+M22+M23+M24+M25+M27+M29+M31+M33+M28+M34</f>
        <v>50296.58</v>
      </c>
      <c r="N36" s="20" t="s">
        <v>17</v>
      </c>
      <c r="O36" s="20">
        <f>O18+O19+O21+O22+O23+O24+O25+O27+O29+O31+O33+O34</f>
        <v>29124.899999999998</v>
      </c>
      <c r="P36" s="20" t="s">
        <v>17</v>
      </c>
      <c r="Q36" s="20">
        <f>Q18+Q19+Q21+Q22+Q23+Q24+Q25+Q27+Q29+Q31+Q33+Q34</f>
        <v>18970</v>
      </c>
      <c r="R36" s="20" t="s">
        <v>17</v>
      </c>
      <c r="S36" s="20">
        <f>S33</f>
        <v>11366</v>
      </c>
      <c r="T36" s="20">
        <f>T18+T19+T21+T22+T23+T24+T25+T27+T29+T31+T33+T34+T28</f>
        <v>462549.43000000011</v>
      </c>
      <c r="U36" s="20">
        <f>U18+U19+U21+U22+U23+U24+U25+U27+U29+U31+U33+U34+U28</f>
        <v>503903.83000000013</v>
      </c>
      <c r="X36" s="36"/>
    </row>
    <row r="37" spans="1:24" ht="15.75" x14ac:dyDescent="0.25">
      <c r="B37" s="15"/>
      <c r="C37" s="21"/>
      <c r="D37" s="21"/>
      <c r="E37" s="74"/>
      <c r="F37" s="75"/>
      <c r="G37" s="61"/>
      <c r="H37" s="5"/>
      <c r="I37" s="15"/>
      <c r="J37" s="5"/>
      <c r="K37" s="5"/>
      <c r="L37" s="15"/>
      <c r="M37" s="5"/>
      <c r="N37" s="15"/>
      <c r="O37" s="61"/>
      <c r="P37" s="15"/>
      <c r="Q37" s="61"/>
      <c r="R37" s="15"/>
      <c r="S37" s="61"/>
      <c r="T37" s="62"/>
      <c r="U37" s="62"/>
    </row>
    <row r="38" spans="1:24" ht="15.75" x14ac:dyDescent="0.25">
      <c r="B38" s="15"/>
      <c r="C38" s="21" t="s">
        <v>71</v>
      </c>
      <c r="D38" s="21"/>
      <c r="E38" s="4"/>
      <c r="F38" s="4" t="s">
        <v>81</v>
      </c>
      <c r="G38" s="5"/>
      <c r="H38" s="15"/>
      <c r="I38" s="15"/>
      <c r="J38" s="15"/>
      <c r="K38" s="15"/>
      <c r="L38" s="22"/>
      <c r="M38" s="22"/>
      <c r="N38" s="22"/>
      <c r="O38" s="22"/>
      <c r="P38" s="22"/>
      <c r="Q38" s="22"/>
      <c r="R38" s="22"/>
      <c r="S38" s="22"/>
      <c r="T38" s="63"/>
      <c r="U38" s="36"/>
    </row>
    <row r="39" spans="1:24" ht="20.25" hidden="1" customHeight="1" x14ac:dyDescent="0.25">
      <c r="B39" s="15"/>
      <c r="C39" s="15"/>
      <c r="D39" s="15"/>
      <c r="E39" s="22"/>
      <c r="F39" s="22" t="s">
        <v>59</v>
      </c>
      <c r="G39" s="15" t="s">
        <v>60</v>
      </c>
      <c r="H39" s="15" t="s">
        <v>61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23"/>
    </row>
    <row r="40" spans="1:24" hidden="1" x14ac:dyDescent="0.25">
      <c r="B40" s="15"/>
      <c r="C40" s="15"/>
      <c r="D40" s="15"/>
      <c r="E40" s="15" t="s">
        <v>58</v>
      </c>
      <c r="F40" s="15">
        <f>511175.8</f>
        <v>511175.8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23"/>
    </row>
    <row r="41" spans="1:24" ht="20.25" hidden="1" customHeight="1" x14ac:dyDescent="0.25">
      <c r="B41" s="15"/>
      <c r="C41" s="15"/>
      <c r="D41" s="33">
        <v>1.7</v>
      </c>
      <c r="E41" s="15" t="s">
        <v>54</v>
      </c>
      <c r="F41" s="15">
        <f>41852.1-1715.25</f>
        <v>40136.85</v>
      </c>
      <c r="G41" s="15"/>
      <c r="H41" s="15"/>
      <c r="I41" s="15"/>
      <c r="J41" s="15" t="s">
        <v>70</v>
      </c>
      <c r="K41" s="15"/>
      <c r="L41" s="15"/>
      <c r="M41" s="64"/>
      <c r="N41" s="64"/>
      <c r="O41" s="64"/>
      <c r="P41" s="64"/>
      <c r="Q41" s="64"/>
      <c r="R41" s="64"/>
      <c r="S41" s="64"/>
      <c r="T41" s="64"/>
    </row>
    <row r="42" spans="1:24" hidden="1" x14ac:dyDescent="0.25">
      <c r="B42" s="15"/>
      <c r="C42" s="15"/>
      <c r="D42" s="15"/>
      <c r="E42" s="15" t="s">
        <v>55</v>
      </c>
      <c r="F42" s="15">
        <f>29988.24</f>
        <v>29988.240000000002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4" hidden="1" x14ac:dyDescent="0.25">
      <c r="B43" s="15"/>
      <c r="C43" s="15"/>
      <c r="D43" s="15"/>
      <c r="E43" s="15" t="s">
        <v>56</v>
      </c>
      <c r="F43" s="15">
        <v>29067.360000000001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4" hidden="1" x14ac:dyDescent="0.25">
      <c r="B44" s="15"/>
      <c r="C44" s="15"/>
      <c r="D44" s="15"/>
      <c r="E44" s="15" t="s">
        <v>57</v>
      </c>
      <c r="F44" s="15">
        <v>19783.89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4" hidden="1" x14ac:dyDescent="0.25">
      <c r="B45" s="15"/>
      <c r="C45" s="15"/>
      <c r="D45" s="15"/>
      <c r="E45" s="15" t="s">
        <v>62</v>
      </c>
      <c r="F45" s="15">
        <v>15903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4" hidden="1" x14ac:dyDescent="0.25">
      <c r="D46" s="3">
        <v>30</v>
      </c>
      <c r="E46" s="3" t="s">
        <v>63</v>
      </c>
      <c r="F46" s="3">
        <v>15903</v>
      </c>
    </row>
    <row r="47" spans="1:24" hidden="1" x14ac:dyDescent="0.25">
      <c r="D47" s="3">
        <v>30</v>
      </c>
      <c r="E47" s="3" t="s">
        <v>64</v>
      </c>
      <c r="F47" s="3">
        <v>13775.7</v>
      </c>
    </row>
    <row r="48" spans="1:24" hidden="1" x14ac:dyDescent="0.25">
      <c r="D48" s="3">
        <v>15</v>
      </c>
      <c r="E48" s="3" t="s">
        <v>65</v>
      </c>
      <c r="F48" s="3">
        <v>12896.4</v>
      </c>
    </row>
    <row r="49" spans="3:19" hidden="1" x14ac:dyDescent="0.25">
      <c r="D49" s="34">
        <v>0.3</v>
      </c>
      <c r="E49" s="3" t="s">
        <v>66</v>
      </c>
      <c r="F49" s="3">
        <v>13775.7</v>
      </c>
    </row>
    <row r="50" spans="3:19" hidden="1" x14ac:dyDescent="0.25">
      <c r="D50" s="3">
        <v>10</v>
      </c>
      <c r="E50" s="3" t="s">
        <v>67</v>
      </c>
      <c r="F50" s="3">
        <v>12792</v>
      </c>
    </row>
    <row r="51" spans="3:19" hidden="1" x14ac:dyDescent="0.25">
      <c r="E51" s="3" t="s">
        <v>68</v>
      </c>
      <c r="F51" s="3">
        <v>12792</v>
      </c>
    </row>
    <row r="52" spans="3:19" hidden="1" x14ac:dyDescent="0.25">
      <c r="E52" s="3" t="s">
        <v>69</v>
      </c>
      <c r="F52" s="3">
        <v>12792</v>
      </c>
    </row>
    <row r="53" spans="3:19" hidden="1" x14ac:dyDescent="0.25"/>
    <row r="54" spans="3:19" hidden="1" x14ac:dyDescent="0.25"/>
    <row r="55" spans="3:19" hidden="1" x14ac:dyDescent="0.25"/>
    <row r="56" spans="3:19" x14ac:dyDescent="0.25">
      <c r="F56" s="27"/>
    </row>
    <row r="57" spans="3:19" ht="15.75" x14ac:dyDescent="0.25">
      <c r="C57" s="21" t="s">
        <v>72</v>
      </c>
      <c r="D57" s="21"/>
      <c r="E57" s="4"/>
      <c r="F57" s="4" t="s">
        <v>79</v>
      </c>
    </row>
    <row r="59" spans="3:19" x14ac:dyDescent="0.25">
      <c r="N59" s="65"/>
      <c r="O59" s="66"/>
      <c r="P59" s="66"/>
      <c r="Q59" s="66"/>
      <c r="R59" s="58"/>
      <c r="S59" s="58"/>
    </row>
  </sheetData>
  <mergeCells count="36">
    <mergeCell ref="A7:U7"/>
    <mergeCell ref="C1:U1"/>
    <mergeCell ref="C2:U2"/>
    <mergeCell ref="C3:U3"/>
    <mergeCell ref="B4:U4"/>
    <mergeCell ref="A6:U6"/>
    <mergeCell ref="A8:U8"/>
    <mergeCell ref="A9:U9"/>
    <mergeCell ref="G10:J10"/>
    <mergeCell ref="K10:L10"/>
    <mergeCell ref="G11:J11"/>
    <mergeCell ref="K11:L11"/>
    <mergeCell ref="O11:T13"/>
    <mergeCell ref="A14:B15"/>
    <mergeCell ref="C14:C16"/>
    <mergeCell ref="D14:D16"/>
    <mergeCell ref="E14:E16"/>
    <mergeCell ref="F14:F16"/>
    <mergeCell ref="T14:T16"/>
    <mergeCell ref="U14:U16"/>
    <mergeCell ref="G15:G16"/>
    <mergeCell ref="H15:H16"/>
    <mergeCell ref="I15:J15"/>
    <mergeCell ref="L15:M15"/>
    <mergeCell ref="N15:O15"/>
    <mergeCell ref="P15:Q15"/>
    <mergeCell ref="R15:S15"/>
    <mergeCell ref="G14:S14"/>
    <mergeCell ref="M41:T41"/>
    <mergeCell ref="N59:Q59"/>
    <mergeCell ref="A18:A36"/>
    <mergeCell ref="C20:U20"/>
    <mergeCell ref="C26:U26"/>
    <mergeCell ref="C30:U30"/>
    <mergeCell ref="B32:U32"/>
    <mergeCell ref="E37:F37"/>
  </mergeCells>
  <pageMargins left="0.9055118110236221" right="0.70866141732283472" top="0.59055118110236227" bottom="0.59055118110236227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правильное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2025-01-14T07:02:23Z</dcterms:modified>
</cp:coreProperties>
</file>